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wan\"/>
    </mc:Choice>
  </mc:AlternateContent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Sheet1!$A$1:$BT$9</definedName>
  </definedNames>
  <calcPr calcId="162913"/>
</workbook>
</file>

<file path=xl/calcChain.xml><?xml version="1.0" encoding="utf-8"?>
<calcChain xmlns="http://schemas.openxmlformats.org/spreadsheetml/2006/main">
  <c r="AE8" i="1" l="1"/>
  <c r="AE7" i="1"/>
  <c r="AE6" i="1"/>
  <c r="AE5" i="1"/>
  <c r="AE4" i="1"/>
  <c r="AE3" i="1"/>
  <c r="AE2" i="1"/>
  <c r="AB7" i="1" l="1"/>
  <c r="AD6" i="1"/>
  <c r="AC6" i="1"/>
  <c r="AB6" i="1"/>
  <c r="BF5" i="1"/>
  <c r="BE5" i="1" s="1"/>
  <c r="AN5" i="1"/>
  <c r="AJ5" i="1"/>
  <c r="AB5" i="1"/>
  <c r="Y5" i="1"/>
  <c r="X5" i="1"/>
  <c r="Q5" i="1"/>
  <c r="R5" i="1" s="1"/>
  <c r="AL5" i="1" s="1"/>
  <c r="P5" i="1"/>
  <c r="K5" i="1"/>
  <c r="AH5" i="1" s="1"/>
  <c r="G5" i="1"/>
  <c r="F5" i="1"/>
  <c r="BF4" i="1"/>
  <c r="BE4" i="1" s="1"/>
  <c r="AN4" i="1"/>
  <c r="AJ4" i="1"/>
  <c r="AB4" i="1"/>
  <c r="Y4" i="1"/>
  <c r="X4" i="1"/>
  <c r="Q4" i="1"/>
  <c r="R4" i="1" s="1"/>
  <c r="P4" i="1"/>
  <c r="K4" i="1"/>
  <c r="AH4" i="1" s="1"/>
  <c r="G4" i="1"/>
  <c r="F4" i="1"/>
  <c r="BF3" i="1"/>
  <c r="BE3" i="1" s="1"/>
  <c r="AN3" i="1"/>
  <c r="AB3" i="1"/>
  <c r="X3" i="1"/>
  <c r="V3" i="1"/>
  <c r="T3" i="1"/>
  <c r="R3" i="1"/>
  <c r="AL3" i="1" s="1"/>
  <c r="P3" i="1"/>
  <c r="N3" i="1"/>
  <c r="AJ3" i="1" s="1"/>
  <c r="K3" i="1"/>
  <c r="G3" i="1"/>
  <c r="D3" i="1"/>
  <c r="BF2" i="1"/>
  <c r="BE2" i="1"/>
  <c r="W2" i="1" s="1"/>
  <c r="AJ2" i="1"/>
  <c r="AH2" i="1"/>
  <c r="AD2" i="1"/>
  <c r="Z2" i="1"/>
  <c r="AB2" i="1" s="1"/>
  <c r="X2" i="1"/>
  <c r="V2" i="1"/>
  <c r="AN2" i="1" s="1"/>
  <c r="T2" i="1"/>
  <c r="R2" i="1"/>
  <c r="AL2" i="1" s="1"/>
  <c r="P2" i="1"/>
  <c r="O2" i="1"/>
  <c r="N2" i="1"/>
  <c r="K2" i="1"/>
  <c r="G2" i="1"/>
  <c r="D2" i="1"/>
  <c r="AA4" i="1" l="1"/>
  <c r="I4" i="1"/>
  <c r="W4" i="1"/>
  <c r="W3" i="1"/>
  <c r="O3" i="1"/>
  <c r="AA3" i="1"/>
  <c r="I3" i="1"/>
  <c r="L5" i="1"/>
  <c r="AA5" i="1"/>
  <c r="W5" i="1"/>
  <c r="I5" i="1"/>
  <c r="S5" i="1"/>
  <c r="O5" i="1"/>
  <c r="S4" i="1"/>
  <c r="AL4" i="1"/>
  <c r="AA2" i="1"/>
  <c r="S2" i="1"/>
  <c r="I2" i="1"/>
  <c r="L2" i="1"/>
  <c r="L3" i="1"/>
  <c r="S3" i="1"/>
  <c r="L4" i="1"/>
  <c r="O4" i="1"/>
</calcChain>
</file>

<file path=xl/sharedStrings.xml><?xml version="1.0" encoding="utf-8"?>
<sst xmlns="http://schemas.openxmlformats.org/spreadsheetml/2006/main" count="160" uniqueCount="101">
  <si>
    <t>Title</t>
  </si>
  <si>
    <t>ISSN</t>
  </si>
  <si>
    <t>FY 2008</t>
  </si>
  <si>
    <t>FY2009</t>
  </si>
  <si>
    <t>FY2010 w/service fee</t>
  </si>
  <si>
    <t>FY2011 w/service fee</t>
  </si>
  <si>
    <t>FY2012 w/service fee</t>
  </si>
  <si>
    <t>FY2012</t>
  </si>
  <si>
    <t>FY12 shared</t>
  </si>
  <si>
    <t>Fy13-actual</t>
  </si>
  <si>
    <t>FY13+service charge</t>
  </si>
  <si>
    <t>FY13 shared</t>
  </si>
  <si>
    <t>2014 Actual</t>
  </si>
  <si>
    <t xml:space="preserve">2014 w/service charge </t>
  </si>
  <si>
    <t>FY14 shared</t>
  </si>
  <si>
    <t>2015 Predicted</t>
  </si>
  <si>
    <t>2015 Actual</t>
  </si>
  <si>
    <t xml:space="preserve">2015 w/service charge </t>
  </si>
  <si>
    <t>FY15 Shared</t>
  </si>
  <si>
    <t>2016 Predicted</t>
  </si>
  <si>
    <t>2016 Actual</t>
  </si>
  <si>
    <t>2016 w/service charge</t>
  </si>
  <si>
    <t>FY16 Shared</t>
  </si>
  <si>
    <t>2017 Predicted w/service charge</t>
  </si>
  <si>
    <t>2017 Actual</t>
  </si>
  <si>
    <t>2017 w/service charge</t>
  </si>
  <si>
    <t>FY17 Shared</t>
  </si>
  <si>
    <t>2018 Predicted w/service charge</t>
  </si>
  <si>
    <t>2018 Actual</t>
  </si>
  <si>
    <t>2018 w/service charge</t>
  </si>
  <si>
    <t>FY18 Shared</t>
  </si>
  <si>
    <t>2012 usage</t>
  </si>
  <si>
    <t>2013 usage</t>
  </si>
  <si>
    <t>Cost per use 2013</t>
  </si>
  <si>
    <t>2014 usage</t>
  </si>
  <si>
    <t>Cost per use 2014</t>
  </si>
  <si>
    <t>2015 usage</t>
  </si>
  <si>
    <t>Cost per use 2015</t>
  </si>
  <si>
    <t>2016 Usage</t>
  </si>
  <si>
    <t>Cost per use 2016</t>
  </si>
  <si>
    <t>PUBLISHER</t>
  </si>
  <si>
    <t>Vendor</t>
  </si>
  <si>
    <t>PACKAGE/FORMAT</t>
  </si>
  <si>
    <t>Format</t>
  </si>
  <si>
    <t>PAID 2008</t>
  </si>
  <si>
    <t>PAID 2009</t>
  </si>
  <si>
    <t>PAID 2010</t>
  </si>
  <si>
    <t>PAID 2011</t>
  </si>
  <si>
    <t>PAID 2012</t>
  </si>
  <si>
    <t>Paid 2013</t>
  </si>
  <si>
    <t>Paid 2014</t>
  </si>
  <si>
    <t>Paid 2015</t>
  </si>
  <si>
    <t>Paid 2016</t>
  </si>
  <si>
    <t>Paid 2017</t>
  </si>
  <si>
    <t>Paid 2018</t>
  </si>
  <si>
    <t>NOTES</t>
  </si>
  <si>
    <t>Final Share</t>
  </si>
  <si>
    <t>Shared</t>
  </si>
  <si>
    <t>AR</t>
  </si>
  <si>
    <t>BI</t>
  </si>
  <si>
    <t>CH</t>
  </si>
  <si>
    <t>CE</t>
  </si>
  <si>
    <t>EE</t>
  </si>
  <si>
    <t>ET</t>
  </si>
  <si>
    <t>MI</t>
  </si>
  <si>
    <t>CS</t>
  </si>
  <si>
    <t>IS</t>
  </si>
  <si>
    <t>BG</t>
  </si>
  <si>
    <t>CM</t>
  </si>
  <si>
    <t>MT</t>
  </si>
  <si>
    <t>PH</t>
  </si>
  <si>
    <t>IM</t>
  </si>
  <si>
    <t xml:space="preserve">Journal Of Neurophysiology   </t>
  </si>
  <si>
    <t>1522-1598</t>
  </si>
  <si>
    <t>878</t>
  </si>
  <si>
    <t>AM Physio Soc</t>
  </si>
  <si>
    <t>EBSCO</t>
  </si>
  <si>
    <t>E</t>
  </si>
  <si>
    <t>Online</t>
  </si>
  <si>
    <t>Y</t>
  </si>
  <si>
    <t xml:space="preserve">Y </t>
  </si>
  <si>
    <t>Annual Review Of Neuroscience</t>
  </si>
  <si>
    <t>1545-4126</t>
  </si>
  <si>
    <t>annual reviews</t>
  </si>
  <si>
    <t>update ejs</t>
  </si>
  <si>
    <t>Nature Neuroscience</t>
  </si>
  <si>
    <t>1097-6256</t>
  </si>
  <si>
    <t>NATURE</t>
  </si>
  <si>
    <t>Lyrasis</t>
  </si>
  <si>
    <t>y</t>
  </si>
  <si>
    <t>VIA VALE</t>
  </si>
  <si>
    <t>Nature Reviews Neuroscience</t>
  </si>
  <si>
    <t>1471-003x</t>
  </si>
  <si>
    <t>VIA VALE FUNDED BY BI</t>
  </si>
  <si>
    <t>Annual Review of Ecology, Evolution and Systematics</t>
  </si>
  <si>
    <t>1545-2069</t>
  </si>
  <si>
    <t>new 2017</t>
  </si>
  <si>
    <t>Proceedings B: Biological Sciences</t>
  </si>
  <si>
    <t>1471-2954</t>
  </si>
  <si>
    <t xml:space="preserve">ROYAL SOCIETY </t>
  </si>
  <si>
    <t>Turpin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</si>
</sst>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4">
    <xf numFmtId="0" fontId="0" fillId="0" borderId="0" xfId="0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left"/>
    </xf>
    <xf numFmtId="44" fontId="4" fillId="0" borderId="1" xfId="1" applyFont="1" applyFill="1" applyBorder="1" applyAlignment="1"/>
    <xf numFmtId="44" fontId="4" fillId="0" borderId="1" xfId="1" applyFont="1" applyFill="1" applyBorder="1" applyAlignment="1">
      <alignment horizontal="left"/>
    </xf>
    <xf numFmtId="44" fontId="4" fillId="0" borderId="1" xfId="1" applyNumberFormat="1" applyFont="1" applyFill="1" applyBorder="1" applyAlignment="1">
      <alignment horizontal="left"/>
    </xf>
    <xf numFmtId="44" fontId="5" fillId="0" borderId="1" xfId="1" applyNumberFormat="1" applyFont="1" applyFill="1" applyBorder="1" applyAlignment="1">
      <alignment horizontal="center"/>
    </xf>
    <xf numFmtId="44" fontId="5" fillId="0" borderId="1" xfId="1" applyFont="1" applyFill="1" applyBorder="1" applyAlignment="1">
      <alignment horizontal="left"/>
    </xf>
    <xf numFmtId="44" fontId="6" fillId="0" borderId="1" xfId="1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center"/>
    </xf>
    <xf numFmtId="44" fontId="4" fillId="0" borderId="1" xfId="1" applyNumberFormat="1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7" fillId="0" borderId="1" xfId="0" applyNumberFormat="1" applyFont="1" applyFill="1" applyBorder="1" applyAlignment="1"/>
    <xf numFmtId="0" fontId="7" fillId="0" borderId="1" xfId="0" applyFont="1" applyFill="1" applyBorder="1" applyAlignment="1"/>
    <xf numFmtId="2" fontId="7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1" fontId="4" fillId="0" borderId="1" xfId="1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 wrapText="1"/>
    </xf>
    <xf numFmtId="0" fontId="7" fillId="0" borderId="1" xfId="2" applyNumberFormat="1" applyFont="1" applyFill="1" applyBorder="1" applyAlignment="1"/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4" fillId="0" borderId="1" xfId="2" applyNumberFormat="1" applyFont="1" applyFill="1" applyBorder="1" applyAlignment="1">
      <alignment horizontal="left"/>
    </xf>
    <xf numFmtId="44" fontId="7" fillId="0" borderId="1" xfId="1" applyFont="1" applyFill="1" applyBorder="1" applyAlignment="1"/>
    <xf numFmtId="44" fontId="7" fillId="0" borderId="1" xfId="1" applyNumberFormat="1" applyFont="1" applyFill="1" applyBorder="1" applyAlignment="1"/>
    <xf numFmtId="49" fontId="7" fillId="0" borderId="1" xfId="2" applyNumberFormat="1" applyFont="1" applyFill="1" applyBorder="1" applyAlignment="1"/>
    <xf numFmtId="0" fontId="7" fillId="0" borderId="1" xfId="2" applyFont="1" applyFill="1" applyBorder="1" applyAlignment="1">
      <alignment horizontal="right"/>
    </xf>
    <xf numFmtId="49" fontId="4" fillId="0" borderId="1" xfId="2" applyNumberFormat="1" applyFont="1" applyFill="1" applyBorder="1" applyAlignment="1"/>
    <xf numFmtId="0" fontId="0" fillId="0" borderId="1" xfId="0" applyBorder="1"/>
    <xf numFmtId="44" fontId="10" fillId="0" borderId="1" xfId="0" applyNumberFormat="1" applyFont="1" applyBorder="1"/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8"/>
  <sheetViews>
    <sheetView tabSelected="1" workbookViewId="0">
      <selection sqref="A1:BT9"/>
    </sheetView>
  </sheetViews>
  <sheetFormatPr defaultRowHeight="15" x14ac:dyDescent="0.25"/>
  <cols>
    <col min="1" max="1" width="35.42578125" style="42" customWidth="1"/>
    <col min="2" max="2" width="12.140625" style="42" customWidth="1"/>
    <col min="3" max="23" width="0" style="42" hidden="1" customWidth="1"/>
    <col min="24" max="26" width="12.42578125" style="42" hidden="1" customWidth="1"/>
    <col min="27" max="27" width="11.42578125" style="42" customWidth="1"/>
    <col min="28" max="28" width="10.42578125" style="42" customWidth="1"/>
    <col min="29" max="31" width="11.42578125" style="42" customWidth="1"/>
    <col min="32" max="38" width="0" style="42" hidden="1" customWidth="1"/>
    <col min="39" max="39" width="8.28515625" style="42" customWidth="1"/>
    <col min="40" max="40" width="8.5703125" style="42" customWidth="1"/>
    <col min="41" max="41" width="12.5703125" style="42" customWidth="1"/>
    <col min="42" max="42" width="9.42578125" style="42" customWidth="1"/>
    <col min="43" max="43" width="0" style="42" hidden="1" customWidth="1"/>
    <col min="44" max="44" width="10.140625" style="42" customWidth="1"/>
    <col min="45" max="53" width="0" style="42" hidden="1" customWidth="1"/>
    <col min="54" max="55" width="7.85546875" style="42" customWidth="1"/>
    <col min="56" max="56" width="11.42578125" style="42" customWidth="1"/>
    <col min="57" max="57" width="5.5703125" style="42" customWidth="1"/>
    <col min="58" max="58" width="4.5703125" style="42" customWidth="1"/>
    <col min="59" max="59" width="3.5703125" style="42" customWidth="1"/>
    <col min="60" max="61" width="4.140625" style="42" customWidth="1"/>
    <col min="62" max="62" width="3.5703125" style="42" customWidth="1"/>
    <col min="63" max="63" width="3.5703125" style="42" bestFit="1" customWidth="1"/>
    <col min="64" max="64" width="3.28515625" style="42" bestFit="1" customWidth="1"/>
    <col min="65" max="65" width="3.5703125" style="42" bestFit="1" customWidth="1"/>
    <col min="66" max="66" width="4.42578125" style="42" bestFit="1" customWidth="1"/>
    <col min="67" max="67" width="2.7109375" style="42" bestFit="1" customWidth="1"/>
    <col min="68" max="69" width="3.5703125" style="42" bestFit="1" customWidth="1"/>
    <col min="70" max="70" width="3.42578125" style="42" bestFit="1" customWidth="1"/>
    <col min="71" max="71" width="3.5703125" style="42" bestFit="1" customWidth="1"/>
    <col min="72" max="72" width="4.140625" style="42" bestFit="1" customWidth="1"/>
    <col min="73" max="16384" width="9.140625" style="42"/>
  </cols>
  <sheetData>
    <row r="1" spans="1:72" ht="48.7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5" t="s">
        <v>38</v>
      </c>
      <c r="AN1" s="4" t="s">
        <v>39</v>
      </c>
      <c r="AO1" s="5" t="s">
        <v>40</v>
      </c>
      <c r="AP1" s="4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6" t="s">
        <v>55</v>
      </c>
      <c r="BE1" s="7" t="s">
        <v>56</v>
      </c>
      <c r="BF1" s="6" t="s">
        <v>57</v>
      </c>
      <c r="BG1" s="6" t="s">
        <v>58</v>
      </c>
      <c r="BH1" s="8" t="s">
        <v>59</v>
      </c>
      <c r="BI1" s="6" t="s">
        <v>60</v>
      </c>
      <c r="BJ1" s="6" t="s">
        <v>61</v>
      </c>
      <c r="BK1" s="6" t="s">
        <v>62</v>
      </c>
      <c r="BL1" s="6" t="s">
        <v>63</v>
      </c>
      <c r="BM1" s="6" t="s">
        <v>64</v>
      </c>
      <c r="BN1" s="6" t="s">
        <v>65</v>
      </c>
      <c r="BO1" s="6" t="s">
        <v>66</v>
      </c>
      <c r="BP1" s="6" t="s">
        <v>67</v>
      </c>
      <c r="BQ1" s="6" t="s">
        <v>68</v>
      </c>
      <c r="BR1" s="6" t="s">
        <v>69</v>
      </c>
      <c r="BS1" s="6" t="s">
        <v>70</v>
      </c>
      <c r="BT1" s="6" t="s">
        <v>71</v>
      </c>
    </row>
    <row r="2" spans="1:72" x14ac:dyDescent="0.25">
      <c r="A2" s="9" t="s">
        <v>72</v>
      </c>
      <c r="B2" s="10" t="s">
        <v>73</v>
      </c>
      <c r="C2" s="11">
        <v>1212</v>
      </c>
      <c r="D2" s="11">
        <f>C2*1.06</f>
        <v>1284.72</v>
      </c>
      <c r="E2" s="11">
        <v>1374.6504000000002</v>
      </c>
      <c r="F2" s="11">
        <v>1396.72</v>
      </c>
      <c r="G2" s="11">
        <f>H2*1.027</f>
        <v>1571.31</v>
      </c>
      <c r="H2" s="11">
        <v>1530</v>
      </c>
      <c r="I2" s="11">
        <f>IF(BE2&gt;0, H2/BE2, "")</f>
        <v>765</v>
      </c>
      <c r="J2" s="11">
        <v>1610</v>
      </c>
      <c r="K2" s="11">
        <f>J2*1.027</f>
        <v>1653.4699999999998</v>
      </c>
      <c r="L2" s="11">
        <f>IF(BE2&gt;0,K2/ BE2,"")</f>
        <v>826.7349999999999</v>
      </c>
      <c r="M2" s="12">
        <v>1695</v>
      </c>
      <c r="N2" s="12">
        <f>M2*1.027</f>
        <v>1740.7649999999999</v>
      </c>
      <c r="O2" s="12">
        <f>IF(BE2&gt;0, N2/BE2,"")</f>
        <v>870.38249999999994</v>
      </c>
      <c r="P2" s="12">
        <f>(M2*1.06)*1.027</f>
        <v>1845.2108999999998</v>
      </c>
      <c r="Q2" s="12">
        <v>1780</v>
      </c>
      <c r="R2" s="13">
        <f>Q2*1.027</f>
        <v>1828.06</v>
      </c>
      <c r="S2" s="12">
        <f>IF(BE2&gt;0, R2/BE2,"")</f>
        <v>914.03</v>
      </c>
      <c r="T2" s="12">
        <f>(Q2*1.05)*1.027</f>
        <v>1919.4629999999997</v>
      </c>
      <c r="U2" s="12">
        <v>1870</v>
      </c>
      <c r="V2" s="12">
        <f>U2*1.027</f>
        <v>1920.4899999999998</v>
      </c>
      <c r="W2" s="12">
        <f>IF(BE2&gt;0, V2/BE2,"")</f>
        <v>960.24499999999989</v>
      </c>
      <c r="X2" s="14">
        <f>(U2*1.05)*1.027</f>
        <v>2016.5144999999998</v>
      </c>
      <c r="Y2" s="14">
        <v>1920</v>
      </c>
      <c r="Z2" s="14">
        <f>Y2*1.027</f>
        <v>1971.84</v>
      </c>
      <c r="AA2" s="15">
        <f>IF(BE2&gt;0, Z2/BE2,"")</f>
        <v>985.92</v>
      </c>
      <c r="AB2" s="16">
        <f>Z2*1.05</f>
        <v>2070.4319999999998</v>
      </c>
      <c r="AC2" s="16">
        <v>2010</v>
      </c>
      <c r="AD2" s="16">
        <f>AC2*1.027</f>
        <v>2064.27</v>
      </c>
      <c r="AE2" s="15">
        <f>IF(BE2&gt;0, AD2/BE2, "")</f>
        <v>1032.135</v>
      </c>
      <c r="AF2" s="17">
        <v>451</v>
      </c>
      <c r="AG2" s="17">
        <v>515</v>
      </c>
      <c r="AH2" s="18">
        <f>K2/AG2</f>
        <v>3.2106213592233006</v>
      </c>
      <c r="AI2" s="17">
        <v>597</v>
      </c>
      <c r="AJ2" s="19">
        <f>N2/AI2</f>
        <v>2.9158542713567837</v>
      </c>
      <c r="AK2" s="17">
        <v>988</v>
      </c>
      <c r="AL2" s="18">
        <f>R2/AK2</f>
        <v>1.8502631578947368</v>
      </c>
      <c r="AM2" s="20" t="s">
        <v>74</v>
      </c>
      <c r="AN2" s="18">
        <f>V2/AM2</f>
        <v>2.1873462414578584</v>
      </c>
      <c r="AO2" s="21" t="s">
        <v>75</v>
      </c>
      <c r="AP2" s="22" t="s">
        <v>76</v>
      </c>
      <c r="AQ2" s="23" t="s">
        <v>77</v>
      </c>
      <c r="AR2" s="23" t="s">
        <v>78</v>
      </c>
      <c r="AS2" s="24" t="s">
        <v>79</v>
      </c>
      <c r="AT2" s="25" t="s">
        <v>79</v>
      </c>
      <c r="AU2" s="25" t="s">
        <v>79</v>
      </c>
      <c r="AV2" s="25" t="s">
        <v>79</v>
      </c>
      <c r="AW2" s="26" t="s">
        <v>79</v>
      </c>
      <c r="AX2" s="26" t="s">
        <v>79</v>
      </c>
      <c r="AY2" s="26" t="s">
        <v>80</v>
      </c>
      <c r="AZ2" s="26" t="s">
        <v>79</v>
      </c>
      <c r="BA2" s="26" t="s">
        <v>79</v>
      </c>
      <c r="BB2" s="26" t="s">
        <v>79</v>
      </c>
      <c r="BC2" s="26" t="s">
        <v>79</v>
      </c>
      <c r="BD2" s="27"/>
      <c r="BE2" s="28">
        <f>BF2</f>
        <v>2</v>
      </c>
      <c r="BF2" s="23">
        <f>COUNT(BG2:BV2)</f>
        <v>2</v>
      </c>
      <c r="BG2" s="23"/>
      <c r="BH2" s="29">
        <v>9</v>
      </c>
      <c r="BI2" s="23"/>
      <c r="BJ2" s="23"/>
      <c r="BK2" s="23"/>
      <c r="BL2" s="23"/>
      <c r="BM2" s="23"/>
      <c r="BN2" s="23"/>
      <c r="BO2" s="23"/>
      <c r="BP2" s="23">
        <v>1</v>
      </c>
      <c r="BQ2" s="23"/>
      <c r="BR2" s="23"/>
      <c r="BS2" s="23"/>
      <c r="BT2" s="23"/>
    </row>
    <row r="3" spans="1:72" x14ac:dyDescent="0.25">
      <c r="A3" s="9" t="s">
        <v>81</v>
      </c>
      <c r="B3" s="10" t="s">
        <v>82</v>
      </c>
      <c r="C3" s="11">
        <v>205</v>
      </c>
      <c r="D3" s="11">
        <f>C3*1.06</f>
        <v>217.3</v>
      </c>
      <c r="E3" s="11">
        <v>232.51100000000002</v>
      </c>
      <c r="F3" s="11">
        <v>224.91299999999998</v>
      </c>
      <c r="G3" s="11">
        <f>H3*1.027</f>
        <v>233.12899999999999</v>
      </c>
      <c r="H3" s="11">
        <v>227</v>
      </c>
      <c r="I3" s="11">
        <f>IF(BE3&gt;0, H3/BE3, "")</f>
        <v>113.5</v>
      </c>
      <c r="J3" s="11">
        <v>235</v>
      </c>
      <c r="K3" s="11">
        <f>J3*1.027</f>
        <v>241.34499999999997</v>
      </c>
      <c r="L3" s="11">
        <f>IF(BE3&gt;0,K3/ BE3,"")</f>
        <v>120.67249999999999</v>
      </c>
      <c r="M3" s="12">
        <v>246</v>
      </c>
      <c r="N3" s="12">
        <f>M3*1.027</f>
        <v>252.64199999999997</v>
      </c>
      <c r="O3" s="12">
        <f>IF(BE3&gt;0, N3/BE3,"")</f>
        <v>126.32099999999998</v>
      </c>
      <c r="P3" s="12">
        <f>(M3*1.06)*1.027</f>
        <v>267.80051999999995</v>
      </c>
      <c r="Q3" s="12">
        <v>255</v>
      </c>
      <c r="R3" s="13">
        <f>Q3*1.027</f>
        <v>261.88499999999999</v>
      </c>
      <c r="S3" s="12">
        <f>IF(BE3&gt;0, R3/BE3,"")</f>
        <v>130.9425</v>
      </c>
      <c r="T3" s="12">
        <f>(Q3*1.05)*1.027</f>
        <v>274.97924999999998</v>
      </c>
      <c r="U3" s="12">
        <v>264</v>
      </c>
      <c r="V3" s="12">
        <f>U3*1.027</f>
        <v>271.12799999999999</v>
      </c>
      <c r="W3" s="12">
        <f>IF(BE3&gt;0, V3/BE3,"")</f>
        <v>135.56399999999999</v>
      </c>
      <c r="X3" s="14">
        <f>(U3*1.05)*1.027</f>
        <v>284.68439999999998</v>
      </c>
      <c r="Y3" s="14">
        <v>277</v>
      </c>
      <c r="Z3" s="14">
        <v>277</v>
      </c>
      <c r="AA3" s="15">
        <f>IF(BE3&gt;0, Z3/BE3,"")</f>
        <v>138.5</v>
      </c>
      <c r="AB3" s="16">
        <f>Z3*1.05</f>
        <v>290.85000000000002</v>
      </c>
      <c r="AC3" s="16">
        <v>301</v>
      </c>
      <c r="AD3" s="16">
        <v>301</v>
      </c>
      <c r="AE3" s="15">
        <f t="shared" ref="AE3:AE7" si="0">IF(BE3&gt;0, AD3/BE3, "")</f>
        <v>150.5</v>
      </c>
      <c r="AF3" s="17"/>
      <c r="AG3" s="17"/>
      <c r="AH3" s="18"/>
      <c r="AI3" s="17">
        <v>9</v>
      </c>
      <c r="AJ3" s="17">
        <f>N3/AI3</f>
        <v>28.071333333333328</v>
      </c>
      <c r="AK3" s="17">
        <v>71</v>
      </c>
      <c r="AL3" s="18">
        <f>R3/AK3</f>
        <v>3.6885211267605631</v>
      </c>
      <c r="AM3" s="30">
        <v>72</v>
      </c>
      <c r="AN3" s="18">
        <f>V3/AM3</f>
        <v>3.7656666666666663</v>
      </c>
      <c r="AO3" s="21" t="s">
        <v>83</v>
      </c>
      <c r="AP3" s="22" t="s">
        <v>83</v>
      </c>
      <c r="AQ3" s="23" t="s">
        <v>77</v>
      </c>
      <c r="AR3" s="23" t="s">
        <v>78</v>
      </c>
      <c r="AS3" s="24" t="s">
        <v>79</v>
      </c>
      <c r="AT3" s="25" t="s">
        <v>79</v>
      </c>
      <c r="AU3" s="25" t="s">
        <v>79</v>
      </c>
      <c r="AV3" s="25" t="s">
        <v>79</v>
      </c>
      <c r="AW3" s="26" t="s">
        <v>79</v>
      </c>
      <c r="AX3" s="26" t="s">
        <v>79</v>
      </c>
      <c r="AY3" s="26" t="s">
        <v>80</v>
      </c>
      <c r="AZ3" s="26" t="s">
        <v>79</v>
      </c>
      <c r="BA3" s="26" t="s">
        <v>79</v>
      </c>
      <c r="BB3" s="26" t="s">
        <v>79</v>
      </c>
      <c r="BC3" s="26" t="s">
        <v>79</v>
      </c>
      <c r="BD3" s="31" t="s">
        <v>84</v>
      </c>
      <c r="BE3" s="28">
        <f>BF3</f>
        <v>2</v>
      </c>
      <c r="BF3" s="23">
        <f>COUNT(BG3:BV3)</f>
        <v>2</v>
      </c>
      <c r="BG3" s="23"/>
      <c r="BH3" s="29"/>
      <c r="BI3" s="23"/>
      <c r="BJ3" s="23"/>
      <c r="BK3" s="23"/>
      <c r="BL3" s="23"/>
      <c r="BM3" s="23"/>
      <c r="BN3" s="23"/>
      <c r="BO3" s="23"/>
      <c r="BP3" s="23">
        <v>6</v>
      </c>
      <c r="BQ3" s="23"/>
      <c r="BR3" s="23">
        <v>5</v>
      </c>
      <c r="BS3" s="23"/>
      <c r="BT3" s="23"/>
    </row>
    <row r="4" spans="1:72" x14ac:dyDescent="0.25">
      <c r="A4" s="9" t="s">
        <v>85</v>
      </c>
      <c r="B4" s="10" t="s">
        <v>86</v>
      </c>
      <c r="C4" s="11">
        <v>0</v>
      </c>
      <c r="D4" s="11">
        <v>1805</v>
      </c>
      <c r="E4" s="11">
        <v>1931.3500000000001</v>
      </c>
      <c r="F4" s="11">
        <f>E4*1.06</f>
        <v>2047.2310000000002</v>
      </c>
      <c r="G4" s="11">
        <f>H4*1.027</f>
        <v>2104.3229999999999</v>
      </c>
      <c r="H4" s="11">
        <v>2049</v>
      </c>
      <c r="I4" s="11">
        <f>IF(BE4&gt;0, H4/BE4, "")</f>
        <v>1024.5</v>
      </c>
      <c r="J4" s="11">
        <v>2151</v>
      </c>
      <c r="K4" s="11">
        <f>J4</f>
        <v>2151</v>
      </c>
      <c r="L4" s="11">
        <f>IF(BE4&gt;0,K4/ BE4,"")</f>
        <v>1075.5</v>
      </c>
      <c r="M4" s="12">
        <v>2280.06</v>
      </c>
      <c r="N4" s="12">
        <v>2280.06</v>
      </c>
      <c r="O4" s="12">
        <f>IF(BE4&gt;0, N4/BE4,"")</f>
        <v>1140.03</v>
      </c>
      <c r="P4" s="12">
        <f>M4*1.05</f>
        <v>2394.0630000000001</v>
      </c>
      <c r="Q4" s="12">
        <f>N4*1.05</f>
        <v>2394.0630000000001</v>
      </c>
      <c r="R4" s="13">
        <f>Q4*1.05</f>
        <v>2513.7661500000004</v>
      </c>
      <c r="S4" s="12">
        <f>IF(BE4&gt;0, R4/BE4,"")</f>
        <v>1256.8830750000002</v>
      </c>
      <c r="T4" s="12">
        <v>2526</v>
      </c>
      <c r="U4" s="12">
        <v>2526</v>
      </c>
      <c r="V4" s="12">
        <v>2526</v>
      </c>
      <c r="W4" s="12">
        <f>IF(BE4&gt;0, V4/BE4,"")</f>
        <v>1263</v>
      </c>
      <c r="X4" s="18">
        <f>U4*1.06</f>
        <v>2677.56</v>
      </c>
      <c r="Y4" s="18">
        <f>V4*1.06</f>
        <v>2677.56</v>
      </c>
      <c r="Z4" s="18">
        <v>2677.56</v>
      </c>
      <c r="AA4" s="15">
        <f>IF(BE4&gt;0, Z4/BE4,"")</f>
        <v>1338.78</v>
      </c>
      <c r="AB4" s="16">
        <f>Z4*1.04</f>
        <v>2784.6624000000002</v>
      </c>
      <c r="AC4" s="16">
        <v>2784.6624000000002</v>
      </c>
      <c r="AD4" s="16">
        <v>2784.6624000000002</v>
      </c>
      <c r="AE4" s="15">
        <f t="shared" si="0"/>
        <v>1392.3312000000001</v>
      </c>
      <c r="AF4" s="17">
        <v>149</v>
      </c>
      <c r="AG4" s="17">
        <v>234</v>
      </c>
      <c r="AH4" s="18">
        <f>K4/AG4</f>
        <v>9.1923076923076916</v>
      </c>
      <c r="AI4" s="17">
        <v>381</v>
      </c>
      <c r="AJ4" s="18">
        <f>N4/AI4</f>
        <v>5.9844094488188979</v>
      </c>
      <c r="AK4" s="17">
        <v>558</v>
      </c>
      <c r="AL4" s="18">
        <f>R4/AK4</f>
        <v>4.5049572580645165</v>
      </c>
      <c r="AM4" s="30">
        <v>443</v>
      </c>
      <c r="AN4" s="18">
        <f>V4/AM4</f>
        <v>5.7020316027088036</v>
      </c>
      <c r="AO4" s="21" t="s">
        <v>87</v>
      </c>
      <c r="AP4" s="32" t="s">
        <v>88</v>
      </c>
      <c r="AQ4" s="23" t="s">
        <v>77</v>
      </c>
      <c r="AR4" s="23" t="s">
        <v>78</v>
      </c>
      <c r="AS4" s="33" t="s">
        <v>77</v>
      </c>
      <c r="AT4" s="34" t="s">
        <v>79</v>
      </c>
      <c r="AU4" s="34" t="s">
        <v>79</v>
      </c>
      <c r="AV4" s="34" t="s">
        <v>79</v>
      </c>
      <c r="AW4" s="26" t="s">
        <v>79</v>
      </c>
      <c r="AX4" s="26" t="s">
        <v>89</v>
      </c>
      <c r="AY4" s="26" t="s">
        <v>80</v>
      </c>
      <c r="AZ4" s="26" t="s">
        <v>79</v>
      </c>
      <c r="BA4" s="26" t="s">
        <v>79</v>
      </c>
      <c r="BB4" s="26" t="s">
        <v>79</v>
      </c>
      <c r="BC4" s="26" t="s">
        <v>79</v>
      </c>
      <c r="BD4" s="27" t="s">
        <v>90</v>
      </c>
      <c r="BE4" s="28">
        <f>BF4</f>
        <v>2</v>
      </c>
      <c r="BF4" s="23">
        <f>COUNT(BG4:BV4)</f>
        <v>2</v>
      </c>
      <c r="BG4" s="23"/>
      <c r="BH4" s="29">
        <v>1</v>
      </c>
      <c r="BI4" s="23"/>
      <c r="BJ4" s="23"/>
      <c r="BK4" s="23"/>
      <c r="BL4" s="23"/>
      <c r="BM4" s="23"/>
      <c r="BN4" s="23"/>
      <c r="BO4" s="23"/>
      <c r="BP4" s="23">
        <v>7</v>
      </c>
      <c r="BQ4" s="23"/>
      <c r="BR4" s="23"/>
      <c r="BS4" s="23"/>
      <c r="BT4" s="23"/>
    </row>
    <row r="5" spans="1:72" ht="23.25" x14ac:dyDescent="0.25">
      <c r="A5" s="9" t="s">
        <v>91</v>
      </c>
      <c r="B5" s="10" t="s">
        <v>92</v>
      </c>
      <c r="C5" s="11">
        <v>0</v>
      </c>
      <c r="D5" s="11">
        <v>1654</v>
      </c>
      <c r="E5" s="11">
        <v>1769.7800000000002</v>
      </c>
      <c r="F5" s="11">
        <f>E5*1.06</f>
        <v>1875.9668000000004</v>
      </c>
      <c r="G5" s="11">
        <f>H5*1.027</f>
        <v>1929.7329999999999</v>
      </c>
      <c r="H5" s="11">
        <v>1879</v>
      </c>
      <c r="I5" s="11">
        <f>IF(BE5&gt;0, H5/BE5, "")</f>
        <v>939.5</v>
      </c>
      <c r="J5" s="11">
        <v>1973</v>
      </c>
      <c r="K5" s="11">
        <f>J5</f>
        <v>1973</v>
      </c>
      <c r="L5" s="11">
        <f>IF(BE5&gt;0,K5/ BE5,"")</f>
        <v>986.5</v>
      </c>
      <c r="M5" s="12">
        <v>2091.38</v>
      </c>
      <c r="N5" s="12">
        <v>2091.38</v>
      </c>
      <c r="O5" s="12">
        <f>IF(BE5&gt;0, N5/BE5,"")</f>
        <v>1045.69</v>
      </c>
      <c r="P5" s="12">
        <f>M5*1.05</f>
        <v>2195.9490000000001</v>
      </c>
      <c r="Q5" s="12">
        <f>N5*1.05</f>
        <v>2195.9490000000001</v>
      </c>
      <c r="R5" s="13">
        <f>Q5*1.05</f>
        <v>2305.7464500000001</v>
      </c>
      <c r="S5" s="12">
        <f>IF(BE5&gt;0, R5/BE5,"")</f>
        <v>1152.873225</v>
      </c>
      <c r="T5" s="12">
        <v>2317</v>
      </c>
      <c r="U5" s="12">
        <v>2317</v>
      </c>
      <c r="V5" s="12">
        <v>2317</v>
      </c>
      <c r="W5" s="12">
        <f>IF(BE5&gt;0, V5/BE5,"")</f>
        <v>1158.5</v>
      </c>
      <c r="X5" s="18">
        <f>U5*1.06</f>
        <v>2456.02</v>
      </c>
      <c r="Y5" s="18">
        <f>V5*1.06</f>
        <v>2456.02</v>
      </c>
      <c r="Z5" s="18">
        <v>2456.02</v>
      </c>
      <c r="AA5" s="15">
        <f>IF(BE5&gt;0, Z5/BE5,"")</f>
        <v>1228.01</v>
      </c>
      <c r="AB5" s="16">
        <f>Z5*1.04</f>
        <v>2554.2608</v>
      </c>
      <c r="AC5" s="16">
        <v>2554.2608</v>
      </c>
      <c r="AD5" s="16">
        <v>2554.2608</v>
      </c>
      <c r="AE5" s="15">
        <f t="shared" si="0"/>
        <v>1277.1304</v>
      </c>
      <c r="AF5" s="17">
        <v>166</v>
      </c>
      <c r="AG5" s="17">
        <v>214</v>
      </c>
      <c r="AH5" s="18">
        <f>K5/AG5</f>
        <v>9.2196261682242984</v>
      </c>
      <c r="AI5" s="17">
        <v>292</v>
      </c>
      <c r="AJ5" s="18">
        <f>N5/AI5</f>
        <v>7.1622602739726027</v>
      </c>
      <c r="AK5" s="17">
        <v>397</v>
      </c>
      <c r="AL5" s="18">
        <f>R5/AK5</f>
        <v>5.8079255667506295</v>
      </c>
      <c r="AM5" s="30">
        <v>388</v>
      </c>
      <c r="AN5" s="18">
        <f>V5/AM5</f>
        <v>5.9716494845360826</v>
      </c>
      <c r="AO5" s="21" t="s">
        <v>87</v>
      </c>
      <c r="AP5" s="32" t="s">
        <v>88</v>
      </c>
      <c r="AQ5" s="23" t="s">
        <v>77</v>
      </c>
      <c r="AR5" s="23" t="s">
        <v>78</v>
      </c>
      <c r="AS5" s="33" t="s">
        <v>77</v>
      </c>
      <c r="AT5" s="34" t="s">
        <v>79</v>
      </c>
      <c r="AU5" s="34" t="s">
        <v>79</v>
      </c>
      <c r="AV5" s="34" t="s">
        <v>79</v>
      </c>
      <c r="AW5" s="26" t="s">
        <v>79</v>
      </c>
      <c r="AX5" s="26" t="s">
        <v>79</v>
      </c>
      <c r="AY5" s="26" t="s">
        <v>80</v>
      </c>
      <c r="AZ5" s="26" t="s">
        <v>79</v>
      </c>
      <c r="BA5" s="26" t="s">
        <v>79</v>
      </c>
      <c r="BB5" s="26" t="s">
        <v>79</v>
      </c>
      <c r="BC5" s="26" t="s">
        <v>79</v>
      </c>
      <c r="BD5" s="27" t="s">
        <v>93</v>
      </c>
      <c r="BE5" s="28">
        <f>BF5</f>
        <v>2</v>
      </c>
      <c r="BF5" s="23">
        <f>COUNT(BG5:BV5)</f>
        <v>2</v>
      </c>
      <c r="BG5" s="23"/>
      <c r="BH5" s="29">
        <v>3</v>
      </c>
      <c r="BI5" s="23"/>
      <c r="BJ5" s="23"/>
      <c r="BK5" s="23"/>
      <c r="BL5" s="23"/>
      <c r="BM5" s="23"/>
      <c r="BN5" s="23"/>
      <c r="BO5" s="23"/>
      <c r="BP5" s="23">
        <v>8</v>
      </c>
      <c r="BQ5" s="23"/>
      <c r="BR5" s="23"/>
      <c r="BS5" s="23"/>
      <c r="BT5" s="23"/>
    </row>
    <row r="6" spans="1:72" ht="24.75" x14ac:dyDescent="0.25">
      <c r="A6" s="35" t="s">
        <v>94</v>
      </c>
      <c r="B6" s="36" t="s">
        <v>95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37"/>
      <c r="N6" s="37"/>
      <c r="O6" s="12"/>
      <c r="P6" s="12"/>
      <c r="Q6" s="37"/>
      <c r="R6" s="38"/>
      <c r="S6" s="12"/>
      <c r="T6" s="12"/>
      <c r="U6" s="12"/>
      <c r="V6" s="12"/>
      <c r="W6" s="12"/>
      <c r="X6" s="15"/>
      <c r="Y6" s="15">
        <v>264</v>
      </c>
      <c r="Z6" s="15">
        <v>264</v>
      </c>
      <c r="AA6" s="15"/>
      <c r="AB6" s="16">
        <f>Z6*1.05</f>
        <v>277.2</v>
      </c>
      <c r="AC6" s="16">
        <f>277+301</f>
        <v>578</v>
      </c>
      <c r="AD6" s="16">
        <f>277+301</f>
        <v>578</v>
      </c>
      <c r="AE6" s="15">
        <f t="shared" si="0"/>
        <v>578</v>
      </c>
      <c r="AF6" s="17"/>
      <c r="AG6" s="17"/>
      <c r="AH6" s="18"/>
      <c r="AI6" s="17"/>
      <c r="AJ6" s="18"/>
      <c r="AK6" s="17"/>
      <c r="AL6" s="18"/>
      <c r="AM6" s="30"/>
      <c r="AN6" s="18"/>
      <c r="AO6" s="39" t="s">
        <v>83</v>
      </c>
      <c r="AP6" s="32" t="s">
        <v>83</v>
      </c>
      <c r="AQ6" s="23"/>
      <c r="AR6" s="23" t="s">
        <v>78</v>
      </c>
      <c r="AS6" s="33"/>
      <c r="AT6" s="34"/>
      <c r="AU6" s="34"/>
      <c r="AV6" s="34"/>
      <c r="AW6" s="26"/>
      <c r="AX6" s="26"/>
      <c r="AY6" s="26"/>
      <c r="AZ6" s="26"/>
      <c r="BA6" s="26"/>
      <c r="BB6" s="26" t="s">
        <v>79</v>
      </c>
      <c r="BC6" s="26" t="s">
        <v>79</v>
      </c>
      <c r="BD6" s="27" t="s">
        <v>96</v>
      </c>
      <c r="BE6" s="28">
        <v>1</v>
      </c>
      <c r="BF6" s="23">
        <v>1</v>
      </c>
      <c r="BG6" s="23"/>
      <c r="BH6" s="29"/>
      <c r="BI6" s="23"/>
      <c r="BJ6" s="23"/>
      <c r="BK6" s="23"/>
      <c r="BL6" s="23"/>
      <c r="BM6" s="23"/>
      <c r="BN6" s="23"/>
      <c r="BO6" s="23"/>
      <c r="BP6" s="23">
        <v>999</v>
      </c>
      <c r="BQ6" s="23"/>
      <c r="BR6" s="40"/>
      <c r="BS6" s="23"/>
      <c r="BT6" s="23"/>
    </row>
    <row r="7" spans="1:72" x14ac:dyDescent="0.25">
      <c r="A7" s="41" t="s">
        <v>97</v>
      </c>
      <c r="B7" s="36" t="s">
        <v>98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37"/>
      <c r="N7" s="37"/>
      <c r="O7" s="12"/>
      <c r="P7" s="12"/>
      <c r="Q7" s="37"/>
      <c r="R7" s="38"/>
      <c r="S7" s="12"/>
      <c r="T7" s="12"/>
      <c r="U7" s="12"/>
      <c r="V7" s="12"/>
      <c r="W7" s="12"/>
      <c r="X7" s="15"/>
      <c r="Y7" s="15">
        <v>2850</v>
      </c>
      <c r="Z7" s="15">
        <v>2850</v>
      </c>
      <c r="AA7" s="15"/>
      <c r="AB7" s="16">
        <f>Z7*1.05</f>
        <v>2992.5</v>
      </c>
      <c r="AC7" s="16">
        <v>2950</v>
      </c>
      <c r="AD7" s="16">
        <v>2950</v>
      </c>
      <c r="AE7" s="15">
        <f t="shared" si="0"/>
        <v>2950</v>
      </c>
      <c r="AF7" s="17"/>
      <c r="AG7" s="17"/>
      <c r="AH7" s="18"/>
      <c r="AI7" s="17"/>
      <c r="AJ7" s="18"/>
      <c r="AK7" s="17"/>
      <c r="AL7" s="18"/>
      <c r="AM7" s="30"/>
      <c r="AN7" s="18"/>
      <c r="AO7" s="39" t="s">
        <v>99</v>
      </c>
      <c r="AP7" s="32" t="s">
        <v>100</v>
      </c>
      <c r="AQ7" s="23"/>
      <c r="AR7" s="23" t="s">
        <v>78</v>
      </c>
      <c r="AS7" s="33"/>
      <c r="AT7" s="34"/>
      <c r="AU7" s="34"/>
      <c r="AV7" s="34"/>
      <c r="AW7" s="26"/>
      <c r="AX7" s="26"/>
      <c r="AY7" s="26"/>
      <c r="AZ7" s="26"/>
      <c r="BA7" s="26"/>
      <c r="BB7" s="26" t="s">
        <v>79</v>
      </c>
      <c r="BC7" s="26" t="s">
        <v>79</v>
      </c>
      <c r="BD7" s="27" t="s">
        <v>96</v>
      </c>
      <c r="BE7" s="28">
        <v>1</v>
      </c>
      <c r="BF7" s="23">
        <v>1</v>
      </c>
      <c r="BG7" s="23"/>
      <c r="BH7" s="29"/>
      <c r="BI7" s="23"/>
      <c r="BJ7" s="23"/>
      <c r="BK7" s="23"/>
      <c r="BL7" s="23"/>
      <c r="BM7" s="23"/>
      <c r="BN7" s="23"/>
      <c r="BO7" s="23"/>
      <c r="BP7" s="23">
        <v>999</v>
      </c>
      <c r="BQ7" s="23"/>
      <c r="BR7" s="40"/>
      <c r="BS7" s="23"/>
      <c r="BT7" s="23"/>
    </row>
    <row r="8" spans="1:72" x14ac:dyDescent="0.25">
      <c r="AE8" s="43">
        <f>SUM(AE2:AE7)</f>
        <v>7380.0965999999999</v>
      </c>
    </row>
  </sheetData>
  <pageMargins left="0.2" right="0.2" top="0.75" bottom="0.75" header="0.3" footer="0.3"/>
  <pageSetup paperSize="5" scale="71" orientation="landscape" r:id="rId1"/>
  <headerFooter>
    <oddHeader>&amp;CFY 2018 Biology Journals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njit</dc:creator>
  <cp:lastModifiedBy>Singh, Haymwantee P.</cp:lastModifiedBy>
  <cp:lastPrinted>2017-11-28T19:46:15Z</cp:lastPrinted>
  <dcterms:created xsi:type="dcterms:W3CDTF">2017-11-16T16:38:49Z</dcterms:created>
  <dcterms:modified xsi:type="dcterms:W3CDTF">2017-11-28T19:46:53Z</dcterms:modified>
</cp:coreProperties>
</file>